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1"/>
  </bookViews>
  <sheets>
    <sheet name="Metric Units Rus" sheetId="1" r:id="rId1"/>
    <sheet name="English Units Rus" sheetId="2" r:id="rId2"/>
  </sheets>
  <definedNames/>
  <calcPr fullCalcOnLoad="1"/>
</workbook>
</file>

<file path=xl/sharedStrings.xml><?xml version="1.0" encoding="utf-8"?>
<sst xmlns="http://schemas.openxmlformats.org/spreadsheetml/2006/main" count="78" uniqueCount="51">
  <si>
    <t>-------------------------------------------------------------------------------</t>
  </si>
  <si>
    <t>=====================================================================================</t>
  </si>
  <si>
    <t>=======================================================================================</t>
  </si>
  <si>
    <t>---------------------------------------------------------------------------------------------------------------------------------------------------------------------</t>
  </si>
  <si>
    <t>Максимальная высота бункерного силоса (в метрах) =</t>
  </si>
  <si>
    <t>Высота стены бункерного силоса (в метрах)  (ноль для силосной ямы)=</t>
  </si>
  <si>
    <t>Частота доставки силоса в бункер (тонн люцерны/час) =</t>
  </si>
  <si>
    <t>Содержание сухого вещества в силосе (в десятичной системе, т.е.0.35) =</t>
  </si>
  <si>
    <t>Толщина укатываемого слоя силоса (см) =</t>
  </si>
  <si>
    <t>Вес трактора (кг)</t>
  </si>
  <si>
    <t>Трактор # 1</t>
  </si>
  <si>
    <t>Трактор # 2</t>
  </si>
  <si>
    <t>Трактор # 3</t>
  </si>
  <si>
    <t>Трактор # 4</t>
  </si>
  <si>
    <t>Средняя высота силоса (в метрах) =</t>
  </si>
  <si>
    <t>Укатывающий трактор =</t>
  </si>
  <si>
    <t>Общий вес укатывающих тракторов (кг) =</t>
  </si>
  <si>
    <t>Средняя плотность сухого вещества (кг СВ/м3) =</t>
  </si>
  <si>
    <t>Максимально достижимая плотность сухого вещества (кг СВ/м3)=</t>
  </si>
  <si>
    <t>Таблица расчета</t>
  </si>
  <si>
    <t xml:space="preserve">     средней плотности силоса в силосной яме (метрические единицы)</t>
  </si>
  <si>
    <t>Брайан Холмс (1) и Ричард Мак (2)</t>
  </si>
  <si>
    <t>(1) Департамент инженерных биосистем</t>
  </si>
  <si>
    <t>Университет штата Висконсин (г. Мэдисон)</t>
  </si>
  <si>
    <t>(2) Исследовательский центр кормопроизводства для молочных ферм, США</t>
  </si>
  <si>
    <t>Значения в желтых ячейках изменяются по усмотрению пользователя</t>
  </si>
  <si>
    <t>Обычные значения 15-200 т люцерны/час</t>
  </si>
  <si>
    <t>Рекомендованные колебания в содержании сухого вещества = 0.3-0.4</t>
  </si>
  <si>
    <t>Рекомендованная величина -от 15.24 см и меньше</t>
  </si>
  <si>
    <t>Время укатывания трактором (% от времени закладки)</t>
  </si>
  <si>
    <t>В зеленых ячейках указаны промежуточные расчетные значения</t>
  </si>
  <si>
    <t>Значения в розовых клетках указывают на результат расчетов</t>
  </si>
  <si>
    <t>Значение плотности не может превышать 450 кг СВ/м3</t>
  </si>
  <si>
    <t>Рекомендована плотность более 225 кг СВ/м3</t>
  </si>
  <si>
    <t>Высота стены бункерного силоса (в футах)  (ноль для силосной ямы)=</t>
  </si>
  <si>
    <t>Максимальная высота бункерного силоса (в футах) =</t>
  </si>
  <si>
    <t>Толщина укатываемого слоя силоса (дюймы) =</t>
  </si>
  <si>
    <t>Закатывающий трактор  - Каждый трактор</t>
  </si>
  <si>
    <t>Вес трактора (фунтов)</t>
  </si>
  <si>
    <t>Обычный вес трактора - от 10,000-60,000 фунтов</t>
  </si>
  <si>
    <t>Обычный вес трактора - от 4,500-27,000 кг</t>
  </si>
  <si>
    <t>Общий вес укатывающих тракторов (фунтов) =</t>
  </si>
  <si>
    <t>Средняя высота силоса (в футах) =</t>
  </si>
  <si>
    <t>Средняя плотность сухого вещества (фунтов СВ/фут кубический) =</t>
  </si>
  <si>
    <t>Максимально достижимая плотность сухого вещества (фунтов СВ/фут кубический)=</t>
  </si>
  <si>
    <t xml:space="preserve">     средней плотности силоса в силосной яме (английская система исчисления)</t>
  </si>
  <si>
    <t>Рекомендованная величина - от 6 дюймов или меньше</t>
  </si>
  <si>
    <t>Рекомендована плотность более чем 14 фунтов СВ/фут кубический</t>
  </si>
  <si>
    <t>Значение плотности не может превышать 28 фунтов СВ/фут кубический</t>
  </si>
  <si>
    <t xml:space="preserve"> </t>
  </si>
  <si>
    <t>www.infodairy.com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</si>
</sst>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"/>
    <numFmt numFmtId="173" formatCode="0.0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darkTrellis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5" fontId="1" fillId="0" borderId="0" xfId="0" applyNumberFormat="1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/>
    </xf>
    <xf numFmtId="0" fontId="3" fillId="35" borderId="0" xfId="0" applyFont="1" applyFill="1" applyAlignment="1" applyProtection="1">
      <alignment/>
      <protection/>
    </xf>
    <xf numFmtId="173" fontId="3" fillId="35" borderId="0" xfId="0" applyNumberFormat="1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173" fontId="3" fillId="36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73" fontId="5" fillId="37" borderId="0" xfId="0" applyNumberFormat="1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73" fontId="6" fillId="37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3" fontId="9" fillId="0" borderId="0" xfId="0" applyNumberFormat="1" applyFont="1" applyAlignment="1">
      <alignment/>
    </xf>
    <xf numFmtId="173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quotePrefix="1">
      <alignment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3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37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dair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dair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4" max="4" width="24.421875" style="0" customWidth="1"/>
    <col min="5" max="5" width="49.7109375" style="0" customWidth="1"/>
    <col min="6" max="6" width="11.00390625" style="0" bestFit="1" customWidth="1"/>
    <col min="7" max="7" width="9.28125" style="0" bestFit="1" customWidth="1"/>
    <col min="8" max="8" width="83.7109375" style="0" bestFit="1" customWidth="1"/>
  </cols>
  <sheetData>
    <row r="1" spans="1:9" ht="15.75">
      <c r="A1" s="1"/>
      <c r="B1" s="1"/>
      <c r="C1" s="1"/>
      <c r="D1" s="1"/>
      <c r="E1" s="1"/>
      <c r="F1" s="1"/>
      <c r="G1" s="1"/>
      <c r="H1" s="34" t="s">
        <v>19</v>
      </c>
      <c r="I1" s="1"/>
    </row>
    <row r="2" spans="1:9" ht="15.75">
      <c r="A2" s="1"/>
      <c r="B2" s="1"/>
      <c r="C2" s="1"/>
      <c r="D2" s="1"/>
      <c r="E2" s="35" t="s">
        <v>50</v>
      </c>
      <c r="F2" s="1"/>
      <c r="G2" s="1"/>
      <c r="H2" s="5" t="s">
        <v>20</v>
      </c>
      <c r="I2" s="1"/>
    </row>
    <row r="3" spans="1:9" ht="12.75">
      <c r="A3" s="1"/>
      <c r="B3" s="1"/>
      <c r="C3" s="1"/>
      <c r="D3" s="1"/>
      <c r="E3" s="1"/>
      <c r="F3" s="1"/>
      <c r="G3" s="1"/>
      <c r="H3" s="2" t="s">
        <v>21</v>
      </c>
      <c r="I3" s="1"/>
    </row>
    <row r="4" spans="1:9" ht="12.75">
      <c r="A4" s="1"/>
      <c r="B4" s="1"/>
      <c r="C4" s="1"/>
      <c r="D4" s="1"/>
      <c r="E4" s="1"/>
      <c r="F4" s="1"/>
      <c r="G4" s="1"/>
      <c r="H4" s="2" t="s">
        <v>22</v>
      </c>
      <c r="I4" s="1"/>
    </row>
    <row r="5" spans="1:9" ht="12.75">
      <c r="A5" s="1"/>
      <c r="B5" s="1"/>
      <c r="C5" s="1"/>
      <c r="D5" s="1"/>
      <c r="E5" s="1"/>
      <c r="F5" s="1"/>
      <c r="G5" s="1"/>
      <c r="H5" s="2" t="s">
        <v>24</v>
      </c>
      <c r="I5" s="1"/>
    </row>
    <row r="6" spans="1:9" ht="12.75">
      <c r="A6" s="1"/>
      <c r="B6" s="1"/>
      <c r="C6" s="1"/>
      <c r="D6" s="1"/>
      <c r="E6" s="1"/>
      <c r="F6" s="1"/>
      <c r="G6" s="1"/>
      <c r="H6" s="33" t="s">
        <v>23</v>
      </c>
      <c r="I6" s="1"/>
    </row>
    <row r="7" spans="1:9" ht="15.75">
      <c r="A7" s="6" t="s">
        <v>5</v>
      </c>
      <c r="B7" s="6"/>
      <c r="C7" s="6"/>
      <c r="D7" s="6"/>
      <c r="E7" s="6"/>
      <c r="F7" s="7">
        <v>2.5</v>
      </c>
      <c r="G7" s="1"/>
      <c r="H7" s="3">
        <v>37269</v>
      </c>
      <c r="I7" s="1"/>
    </row>
    <row r="8" spans="1:9" ht="15.75">
      <c r="A8" s="6"/>
      <c r="B8" s="6"/>
      <c r="C8" s="6"/>
      <c r="D8" s="6"/>
      <c r="E8" s="6"/>
      <c r="F8" s="6"/>
      <c r="G8" s="1"/>
      <c r="H8" s="1"/>
      <c r="I8" s="1"/>
    </row>
    <row r="9" spans="1:9" ht="15.75">
      <c r="A9" s="6" t="s">
        <v>4</v>
      </c>
      <c r="B9" s="6"/>
      <c r="C9" s="6"/>
      <c r="D9" s="6"/>
      <c r="E9" s="6"/>
      <c r="F9" s="7">
        <v>3</v>
      </c>
      <c r="G9" s="1"/>
      <c r="H9" s="1" t="s">
        <v>25</v>
      </c>
      <c r="I9" s="1"/>
    </row>
    <row r="10" spans="1:9" ht="15.75">
      <c r="A10" s="6"/>
      <c r="B10" s="6"/>
      <c r="C10" s="6"/>
      <c r="D10" s="6"/>
      <c r="E10" s="6"/>
      <c r="F10" s="6"/>
      <c r="G10" s="1"/>
      <c r="H10" s="1"/>
      <c r="I10" s="1"/>
    </row>
    <row r="11" spans="1:9" ht="15.75">
      <c r="A11" s="6" t="s">
        <v>6</v>
      </c>
      <c r="B11" s="6"/>
      <c r="C11" s="6"/>
      <c r="D11" s="6"/>
      <c r="E11" s="6"/>
      <c r="F11" s="7">
        <v>40</v>
      </c>
      <c r="G11" s="1"/>
      <c r="H11" s="1" t="s">
        <v>26</v>
      </c>
      <c r="I11" s="1"/>
    </row>
    <row r="12" spans="1:9" ht="15.75">
      <c r="A12" s="6"/>
      <c r="B12" s="6"/>
      <c r="C12" s="6"/>
      <c r="D12" s="6"/>
      <c r="E12" s="6"/>
      <c r="F12" s="6"/>
      <c r="G12" s="1"/>
      <c r="H12" s="1"/>
      <c r="I12" s="1"/>
    </row>
    <row r="13" spans="1:9" ht="15.75">
      <c r="A13" s="6" t="s">
        <v>7</v>
      </c>
      <c r="B13" s="6"/>
      <c r="C13" s="6"/>
      <c r="D13" s="6"/>
      <c r="E13" s="6"/>
      <c r="F13" s="7">
        <v>0.35</v>
      </c>
      <c r="G13" s="1"/>
      <c r="H13" s="18" t="s">
        <v>27</v>
      </c>
      <c r="I13" s="1"/>
    </row>
    <row r="14" spans="2:9" ht="15.75">
      <c r="B14" s="6"/>
      <c r="C14" s="6"/>
      <c r="D14" s="6"/>
      <c r="E14" s="6"/>
      <c r="F14" s="19" t="str">
        <f>+IF(F13&gt;1,"F13 must be less than 1"," ")</f>
        <v> </v>
      </c>
      <c r="G14" s="1"/>
      <c r="H14" s="1"/>
      <c r="I14" s="1"/>
    </row>
    <row r="15" spans="1:9" ht="15.75">
      <c r="A15" s="6" t="s">
        <v>8</v>
      </c>
      <c r="B15" s="6"/>
      <c r="C15" s="6"/>
      <c r="D15" s="6"/>
      <c r="E15" s="6"/>
      <c r="F15" s="7">
        <v>15.24</v>
      </c>
      <c r="G15" s="1"/>
      <c r="H15" s="1" t="s">
        <v>28</v>
      </c>
      <c r="I15" s="1"/>
    </row>
    <row r="16" spans="1:9" ht="15.75">
      <c r="A16" s="6"/>
      <c r="B16" s="6"/>
      <c r="C16" s="6"/>
      <c r="D16" s="6"/>
      <c r="E16" s="6"/>
      <c r="F16" s="19" t="str">
        <f>+IF(F15&gt;60,"Consider a thinner layer in cell F15"," ")</f>
        <v> </v>
      </c>
      <c r="G16" s="1"/>
      <c r="H16" s="1"/>
      <c r="I16" s="1"/>
    </row>
    <row r="17" spans="1:9" ht="15.75">
      <c r="A17" s="6" t="s">
        <v>37</v>
      </c>
      <c r="B17" s="6"/>
      <c r="C17" s="6"/>
      <c r="D17" s="6"/>
      <c r="E17" s="6" t="s">
        <v>9</v>
      </c>
      <c r="F17" s="6"/>
      <c r="G17" s="1"/>
      <c r="H17" s="6" t="s">
        <v>29</v>
      </c>
      <c r="I17" s="1"/>
    </row>
    <row r="18" spans="1:11" ht="15.75">
      <c r="A18" s="8" t="s">
        <v>2</v>
      </c>
      <c r="B18" s="6"/>
      <c r="C18" s="6"/>
      <c r="D18" s="6"/>
      <c r="E18" s="6"/>
      <c r="F18" s="6"/>
      <c r="G18" s="1"/>
      <c r="H18" s="6"/>
      <c r="I18" s="1"/>
      <c r="K18" s="24"/>
    </row>
    <row r="19" spans="1:11" ht="15.75">
      <c r="A19" s="6" t="s">
        <v>10</v>
      </c>
      <c r="B19" s="6"/>
      <c r="C19" s="20" t="s">
        <v>40</v>
      </c>
      <c r="D19" s="6"/>
      <c r="E19" s="6"/>
      <c r="F19" s="7">
        <v>18182</v>
      </c>
      <c r="G19" s="25">
        <f>IF(F19&gt;0,H19,0)</f>
        <v>100</v>
      </c>
      <c r="H19" s="13">
        <v>100</v>
      </c>
      <c r="I19" s="30" t="str">
        <f>IF(AND(F19&gt;0,H19&lt;1),"Error in Cell F19 or H19",IF(AND(F19&lt;1,H19&gt;0),"Error in Cell F19 or H19"," "))</f>
        <v> </v>
      </c>
      <c r="J19" s="22"/>
      <c r="K19" s="22"/>
    </row>
    <row r="20" spans="1:11" ht="15.75">
      <c r="A20" s="6" t="s">
        <v>11</v>
      </c>
      <c r="B20" s="6"/>
      <c r="C20" s="20" t="s">
        <v>40</v>
      </c>
      <c r="D20" s="6"/>
      <c r="E20" s="6"/>
      <c r="F20" s="7">
        <v>9091</v>
      </c>
      <c r="G20" s="25">
        <f>IF(F20&gt;0,H20,0)</f>
        <v>50</v>
      </c>
      <c r="H20" s="13">
        <v>50</v>
      </c>
      <c r="I20" s="30" t="str">
        <f>IF(AND(F20&gt;0,H20&lt;1),"Error in Cell F20 or H20",IF(AND(F20&lt;1,H20&gt;0),"Error in Cell F20 or H20"," "))</f>
        <v> </v>
      </c>
      <c r="J20" s="22"/>
      <c r="K20" s="22"/>
    </row>
    <row r="21" spans="1:11" ht="15.75">
      <c r="A21" s="6" t="s">
        <v>12</v>
      </c>
      <c r="B21" s="6"/>
      <c r="C21" s="20" t="s">
        <v>40</v>
      </c>
      <c r="D21" s="6"/>
      <c r="E21" s="6"/>
      <c r="F21" s="7">
        <v>0</v>
      </c>
      <c r="G21" s="25">
        <f>IF(F21&gt;0,H21,0)</f>
        <v>0</v>
      </c>
      <c r="H21" s="13">
        <v>0</v>
      </c>
      <c r="I21" s="30" t="str">
        <f>IF(AND(F21&gt;0,H21&lt;1),"Error in Cell F21 or H21",IF(AND(F21&lt;1,H21&gt;0),"Error in Cell F21 or H21"," "))</f>
        <v> </v>
      </c>
      <c r="J21" s="22"/>
      <c r="K21" s="22"/>
    </row>
    <row r="22" spans="1:11" ht="15.75">
      <c r="A22" s="6" t="s">
        <v>13</v>
      </c>
      <c r="B22" s="6"/>
      <c r="C22" s="20" t="s">
        <v>40</v>
      </c>
      <c r="D22" s="6"/>
      <c r="E22" s="6"/>
      <c r="F22" s="7">
        <v>0</v>
      </c>
      <c r="G22" s="25">
        <f>IF(F22&gt;0,H22,0)</f>
        <v>0</v>
      </c>
      <c r="H22" s="13">
        <v>0</v>
      </c>
      <c r="I22" s="30" t="str">
        <f>IF(AND(F22&gt;0,H22&lt;1),"Error in Cell F22 or H22",IF(AND(F22&lt;1,H22&gt;0),"Error in Cell F22 or H22"," "))</f>
        <v> </v>
      </c>
      <c r="J22" s="22"/>
      <c r="K22" s="22"/>
    </row>
    <row r="23" spans="1:11" ht="15.75">
      <c r="A23" s="6" t="s">
        <v>16</v>
      </c>
      <c r="C23" s="6"/>
      <c r="D23" s="6"/>
      <c r="E23" s="6"/>
      <c r="F23" s="9">
        <f>+F19*H19/100+F20*H20/100+F21*H21/100+F22*H22/100</f>
        <v>22727.5</v>
      </c>
      <c r="G23" s="1"/>
      <c r="H23" s="1"/>
      <c r="I23" s="1"/>
      <c r="J23" s="29"/>
      <c r="K23" s="22"/>
    </row>
    <row r="24" spans="1:11" ht="15.75">
      <c r="A24" s="6" t="s">
        <v>14</v>
      </c>
      <c r="B24" s="6"/>
      <c r="C24" s="6"/>
      <c r="D24" s="6"/>
      <c r="E24" s="6"/>
      <c r="F24" s="10">
        <f>+(+F7+F9)/2</f>
        <v>2.75</v>
      </c>
      <c r="G24" s="1"/>
      <c r="H24" s="32" t="s">
        <v>30</v>
      </c>
      <c r="I24" s="1"/>
      <c r="J24" s="29"/>
      <c r="K24" s="22"/>
    </row>
    <row r="25" spans="1:11" ht="15.75">
      <c r="A25" s="8" t="s">
        <v>0</v>
      </c>
      <c r="B25" s="6"/>
      <c r="C25" s="6"/>
      <c r="D25" s="6"/>
      <c r="E25" s="6"/>
      <c r="F25" s="6"/>
      <c r="G25" s="1"/>
      <c r="H25" s="1"/>
      <c r="I25" s="1"/>
      <c r="J25" s="29"/>
      <c r="K25" s="29"/>
    </row>
    <row r="26" spans="1:9" ht="15.75">
      <c r="A26" s="6"/>
      <c r="B26" s="6"/>
      <c r="C26" s="6"/>
      <c r="D26" s="11" t="s">
        <v>15</v>
      </c>
      <c r="E26" s="11"/>
      <c r="F26" s="12">
        <f>+MAX(K32:N35)</f>
        <v>3529.0735766508274</v>
      </c>
      <c r="G26" s="1"/>
      <c r="H26" s="16" t="s">
        <v>31</v>
      </c>
      <c r="I26" s="1"/>
    </row>
    <row r="27" spans="1:9" ht="15.75">
      <c r="A27" s="11" t="s">
        <v>17</v>
      </c>
      <c r="B27" s="11"/>
      <c r="C27" s="11"/>
      <c r="D27" s="11"/>
      <c r="E27" s="11"/>
      <c r="F27" s="12">
        <f>+IF(F30&lt;F31,F30,F31)</f>
        <v>267.6347635148173</v>
      </c>
      <c r="G27" s="1"/>
      <c r="H27" s="4" t="s">
        <v>33</v>
      </c>
      <c r="I27" s="1"/>
    </row>
    <row r="28" spans="1:11" ht="12.75">
      <c r="A28" s="1"/>
      <c r="B28" s="1"/>
      <c r="C28" s="1"/>
      <c r="D28" s="1"/>
      <c r="E28" s="1"/>
      <c r="F28" s="1"/>
      <c r="G28" s="1"/>
      <c r="H28" s="4" t="s">
        <v>32</v>
      </c>
      <c r="I28" s="1"/>
      <c r="K28" s="21"/>
    </row>
    <row r="29" spans="1:11" ht="12.75">
      <c r="A29" s="14">
        <f>+IF(F27=F30,"Estimated DM Density controlled by Maximum Achievable Density","")</f>
      </c>
      <c r="B29" s="1"/>
      <c r="C29" s="1"/>
      <c r="D29" s="1"/>
      <c r="E29" s="1"/>
      <c r="F29" s="1"/>
      <c r="G29" s="1"/>
      <c r="I29" s="23"/>
      <c r="J29" s="29"/>
      <c r="K29" s="29"/>
    </row>
    <row r="30" spans="1:11" ht="15.75">
      <c r="A30" s="11" t="s">
        <v>18</v>
      </c>
      <c r="B30" s="16"/>
      <c r="C30" s="16"/>
      <c r="D30" s="16"/>
      <c r="E30" s="16"/>
      <c r="F30" s="12">
        <f>+F13*(F13*1500+(1-F13)*1000)</f>
        <v>411.25</v>
      </c>
      <c r="G30" s="1"/>
      <c r="I30" s="31"/>
      <c r="J30" s="29"/>
      <c r="K30" s="29"/>
    </row>
    <row r="31" spans="1:11" ht="15.75">
      <c r="A31" s="1"/>
      <c r="B31" s="1"/>
      <c r="C31" s="1"/>
      <c r="D31" s="1"/>
      <c r="E31" s="1"/>
      <c r="F31" s="17">
        <f>(+F26*0.042+136.3)*(0.818+0.0446*F24)</f>
        <v>267.6347635148173</v>
      </c>
      <c r="G31" s="1"/>
      <c r="H31" s="1"/>
      <c r="I31" s="1"/>
      <c r="J31" s="27"/>
      <c r="K31" s="27">
        <v>19</v>
      </c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27">
        <v>19</v>
      </c>
      <c r="K32" s="28">
        <f>+($F$19/$F$15)*($F$13*10*$G$19/$F$11)^0.5</f>
        <v>3529.0735766508274</v>
      </c>
    </row>
    <row r="33" spans="1:11" ht="15.75">
      <c r="A33" s="18" t="s">
        <v>49</v>
      </c>
      <c r="B33" s="1"/>
      <c r="C33" s="1"/>
      <c r="D33" s="1"/>
      <c r="E33" s="1"/>
      <c r="F33" s="1"/>
      <c r="G33" s="1"/>
      <c r="H33" s="1"/>
      <c r="I33" s="1"/>
      <c r="J33" s="27">
        <v>20</v>
      </c>
      <c r="K33" s="28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27">
        <v>21</v>
      </c>
      <c r="K34" s="28">
        <f>+(($F$19*$G$19+$F$21*$G21)/IF($G$19+$G21,$G$19+$G21,1)/$F$15)*($F$13*10*SUM($G$19,$G21)/$F$11)^0.5</f>
        <v>3529.0735766508274</v>
      </c>
    </row>
    <row r="35" spans="2:11" ht="15.75">
      <c r="B35" s="1"/>
      <c r="C35" s="1"/>
      <c r="D35" s="1"/>
      <c r="E35" s="1"/>
      <c r="F35" s="1"/>
      <c r="G35" s="1"/>
      <c r="H35" s="1"/>
      <c r="I35" s="1"/>
      <c r="J35" s="27">
        <v>22</v>
      </c>
      <c r="K35" s="28">
        <f>+(($F$19*$G$19+$F$22*$G$22)/IF($G$19+$G$22,$G$19+$G$22,1)/$F$15)*($F$13*10*SUM($G$19,$G$22)/$F$11)^0.5</f>
        <v>3529.0735766508274</v>
      </c>
    </row>
  </sheetData>
  <sheetProtection/>
  <hyperlinks>
    <hyperlink ref="E2" r:id="rId1" display="www.infodair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D1">
      <selection activeCell="H2" sqref="H2"/>
    </sheetView>
  </sheetViews>
  <sheetFormatPr defaultColWidth="9.140625" defaultRowHeight="12.75"/>
  <cols>
    <col min="4" max="4" width="25.7109375" style="0" customWidth="1"/>
    <col min="5" max="5" width="47.140625" style="0" customWidth="1"/>
    <col min="8" max="8" width="55.00390625" style="0" bestFit="1" customWidth="1"/>
  </cols>
  <sheetData>
    <row r="1" spans="1:11" ht="15.75">
      <c r="A1" s="1"/>
      <c r="B1" s="1"/>
      <c r="C1" s="1"/>
      <c r="D1" s="1"/>
      <c r="E1" s="1"/>
      <c r="F1" s="1"/>
      <c r="G1" s="1"/>
      <c r="H1" s="34" t="s">
        <v>19</v>
      </c>
      <c r="I1" s="1"/>
      <c r="J1" s="1"/>
      <c r="K1" s="1"/>
    </row>
    <row r="2" spans="1:11" ht="15.75">
      <c r="A2" s="1"/>
      <c r="B2" s="1"/>
      <c r="C2" s="1"/>
      <c r="D2" s="1"/>
      <c r="E2" s="35" t="s">
        <v>50</v>
      </c>
      <c r="F2" s="1"/>
      <c r="G2" s="1"/>
      <c r="H2" s="5" t="s">
        <v>45</v>
      </c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2" t="s">
        <v>21</v>
      </c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2" t="s">
        <v>22</v>
      </c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2" t="s">
        <v>24</v>
      </c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33" t="s">
        <v>23</v>
      </c>
      <c r="I6" s="1"/>
      <c r="J6" s="1"/>
      <c r="K6" s="1"/>
    </row>
    <row r="7" spans="1:11" ht="15.75">
      <c r="A7" s="6" t="s">
        <v>34</v>
      </c>
      <c r="B7" s="6"/>
      <c r="C7" s="6"/>
      <c r="D7" s="6"/>
      <c r="E7" s="6"/>
      <c r="F7" s="7">
        <v>8</v>
      </c>
      <c r="G7" s="1"/>
      <c r="H7" s="3">
        <v>37269</v>
      </c>
      <c r="I7" s="1"/>
      <c r="J7" s="1"/>
      <c r="K7" s="1"/>
    </row>
    <row r="8" spans="1:11" ht="15.75">
      <c r="A8" s="6"/>
      <c r="B8" s="6"/>
      <c r="C8" s="6"/>
      <c r="D8" s="6"/>
      <c r="E8" s="6"/>
      <c r="F8" s="6"/>
      <c r="G8" s="1"/>
      <c r="H8" s="1"/>
      <c r="I8" s="1"/>
      <c r="J8" s="1"/>
      <c r="K8" s="1"/>
    </row>
    <row r="9" spans="1:11" ht="15.75">
      <c r="A9" s="6" t="s">
        <v>35</v>
      </c>
      <c r="B9" s="6"/>
      <c r="C9" s="6"/>
      <c r="D9" s="6"/>
      <c r="E9" s="6"/>
      <c r="F9" s="7">
        <v>10</v>
      </c>
      <c r="G9" s="1"/>
      <c r="H9" s="1" t="s">
        <v>25</v>
      </c>
      <c r="I9" s="1"/>
      <c r="J9" s="1"/>
      <c r="K9" s="1"/>
    </row>
    <row r="10" spans="1:11" ht="15.75">
      <c r="A10" s="6"/>
      <c r="B10" s="6"/>
      <c r="C10" s="6"/>
      <c r="D10" s="6"/>
      <c r="E10" s="6"/>
      <c r="F10" s="6"/>
      <c r="G10" s="1"/>
      <c r="H10" s="1"/>
      <c r="I10" s="1"/>
      <c r="J10" s="1"/>
      <c r="K10" s="1"/>
    </row>
    <row r="11" spans="1:11" ht="15.75">
      <c r="A11" s="6" t="s">
        <v>6</v>
      </c>
      <c r="B11" s="6"/>
      <c r="C11" s="6"/>
      <c r="D11" s="6"/>
      <c r="E11" s="6"/>
      <c r="F11" s="7">
        <v>40</v>
      </c>
      <c r="G11" s="1"/>
      <c r="H11" s="1" t="s">
        <v>26</v>
      </c>
      <c r="I11" s="1"/>
      <c r="J11" s="1"/>
      <c r="K11" s="1"/>
    </row>
    <row r="12" spans="1:11" ht="15.7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</row>
    <row r="13" spans="1:11" ht="15.75">
      <c r="A13" s="6" t="s">
        <v>7</v>
      </c>
      <c r="B13" s="6"/>
      <c r="C13" s="6"/>
      <c r="D13" s="6"/>
      <c r="E13" s="6"/>
      <c r="F13" s="7">
        <v>0.35</v>
      </c>
      <c r="G13" s="1"/>
      <c r="H13" s="18" t="s">
        <v>27</v>
      </c>
      <c r="I13" s="1"/>
      <c r="J13" s="1"/>
      <c r="K13" s="1"/>
    </row>
    <row r="14" spans="1:11" ht="15.75">
      <c r="A14" s="1"/>
      <c r="B14" s="6"/>
      <c r="C14" s="6"/>
      <c r="D14" s="6"/>
      <c r="E14" s="6"/>
      <c r="F14" s="19" t="str">
        <f>+IF(F13&gt;1,"F13 must be less than 1"," ")</f>
        <v> </v>
      </c>
      <c r="G14" s="1"/>
      <c r="H14" s="1"/>
      <c r="I14" s="1"/>
      <c r="J14" s="1"/>
      <c r="K14" s="1"/>
    </row>
    <row r="15" spans="1:11" ht="15.75">
      <c r="A15" s="6" t="s">
        <v>36</v>
      </c>
      <c r="B15" s="6"/>
      <c r="C15" s="6"/>
      <c r="D15" s="6"/>
      <c r="E15" s="6"/>
      <c r="F15" s="7">
        <v>6</v>
      </c>
      <c r="G15" s="1"/>
      <c r="H15" s="1" t="s">
        <v>46</v>
      </c>
      <c r="I15" s="1"/>
      <c r="J15" s="1"/>
      <c r="K15" s="1"/>
    </row>
    <row r="16" spans="1:11" ht="15.75">
      <c r="A16" s="6"/>
      <c r="B16" s="6"/>
      <c r="C16" s="6"/>
      <c r="D16" s="6"/>
      <c r="E16" s="6"/>
      <c r="F16" s="19" t="str">
        <f>+IF(F15&gt;24,"Consider a thinner layer in cell F15"," ")</f>
        <v> </v>
      </c>
      <c r="G16" s="1"/>
      <c r="H16" s="1"/>
      <c r="I16" s="1"/>
      <c r="J16" s="1"/>
      <c r="K16" s="1"/>
    </row>
    <row r="17" spans="1:11" ht="15.75">
      <c r="A17" s="6" t="s">
        <v>37</v>
      </c>
      <c r="B17" s="6"/>
      <c r="C17" s="6"/>
      <c r="D17" s="6"/>
      <c r="E17" s="6" t="s">
        <v>38</v>
      </c>
      <c r="F17" s="6"/>
      <c r="G17" s="1"/>
      <c r="H17" s="6" t="s">
        <v>29</v>
      </c>
      <c r="I17" s="1"/>
      <c r="J17" s="1"/>
      <c r="K17" s="1"/>
    </row>
    <row r="18" spans="1:11" ht="15.75">
      <c r="A18" s="8" t="s">
        <v>1</v>
      </c>
      <c r="B18" s="6"/>
      <c r="C18" s="6"/>
      <c r="D18" s="6"/>
      <c r="E18" s="6"/>
      <c r="F18" s="6"/>
      <c r="G18" s="1"/>
      <c r="H18" s="6"/>
      <c r="I18" s="1"/>
      <c r="J18" s="1"/>
      <c r="K18" s="1"/>
    </row>
    <row r="19" spans="1:11" ht="15.75">
      <c r="A19" s="6" t="s">
        <v>10</v>
      </c>
      <c r="B19" s="6"/>
      <c r="C19" s="20" t="s">
        <v>39</v>
      </c>
      <c r="D19" s="6"/>
      <c r="E19" s="6"/>
      <c r="F19" s="7">
        <v>30000</v>
      </c>
      <c r="G19" s="25">
        <f>IF(F19&gt;0,H19,0)</f>
        <v>100</v>
      </c>
      <c r="H19" s="13">
        <v>100</v>
      </c>
      <c r="I19" s="30" t="str">
        <f>IF(AND(F19&gt;0,H19&lt;1),"Error in Cell F19 or H19",IF(AND(F19&lt;1,H19&gt;0),"Error in Cell F19 or H19"," "))</f>
        <v> </v>
      </c>
      <c r="J19" s="1"/>
      <c r="K19" s="1"/>
    </row>
    <row r="20" spans="1:11" ht="15.75">
      <c r="A20" s="6" t="s">
        <v>11</v>
      </c>
      <c r="B20" s="6"/>
      <c r="C20" s="20" t="s">
        <v>39</v>
      </c>
      <c r="D20" s="6"/>
      <c r="E20" s="6"/>
      <c r="F20" s="7">
        <v>20000</v>
      </c>
      <c r="G20" s="25">
        <f>IF(F20&gt;0,H20,0)</f>
        <v>50</v>
      </c>
      <c r="H20" s="13">
        <v>50</v>
      </c>
      <c r="I20" s="30" t="str">
        <f>IF(AND(F20&gt;0,H20&lt;1),"Error in Cell F20 or H20",IF(AND(F20&lt;1,H20&gt;0),"Error in Cell F20 or H20"," "))</f>
        <v> </v>
      </c>
      <c r="J20" s="1"/>
      <c r="K20" s="1"/>
    </row>
    <row r="21" spans="1:11" ht="15.75">
      <c r="A21" s="6" t="s">
        <v>12</v>
      </c>
      <c r="B21" s="6"/>
      <c r="C21" s="20" t="s">
        <v>39</v>
      </c>
      <c r="D21" s="6"/>
      <c r="E21" s="6"/>
      <c r="F21" s="7">
        <v>0</v>
      </c>
      <c r="G21" s="25">
        <f>IF(F21&gt;0,H21,0)</f>
        <v>0</v>
      </c>
      <c r="H21" s="13">
        <v>0</v>
      </c>
      <c r="I21" s="30" t="str">
        <f>IF(AND(F21&gt;0,H21&lt;1),"Error in Cell F21 or H21",IF(AND(F21&lt;1,H21&gt;0),"Error in Cell F21 or H21"," "))</f>
        <v> </v>
      </c>
      <c r="J21" s="1"/>
      <c r="K21" s="1"/>
    </row>
    <row r="22" spans="1:11" ht="15.75">
      <c r="A22" s="6" t="s">
        <v>13</v>
      </c>
      <c r="B22" s="6"/>
      <c r="C22" s="20" t="s">
        <v>39</v>
      </c>
      <c r="D22" s="6"/>
      <c r="E22" s="6"/>
      <c r="F22" s="7">
        <v>0</v>
      </c>
      <c r="G22" s="25">
        <f>IF(F22&gt;0,H22,0)</f>
        <v>0</v>
      </c>
      <c r="H22" s="13">
        <v>0</v>
      </c>
      <c r="I22" s="30" t="str">
        <f>IF(AND(F22&gt;0,H22&lt;1),"Error in Cell F22 or H22",IF(AND(F22&lt;1,H22&gt;0),"Error in Cell F22 or H22"," "))</f>
        <v> </v>
      </c>
      <c r="J22" s="1"/>
      <c r="K22" s="1"/>
    </row>
    <row r="23" spans="1:11" ht="15.75">
      <c r="A23" s="6" t="s">
        <v>41</v>
      </c>
      <c r="B23" s="1"/>
      <c r="C23" s="6"/>
      <c r="D23" s="6"/>
      <c r="E23" s="6"/>
      <c r="F23" s="9">
        <f>+F19*H19/100+F20*H20/100+F21*H21/100+F22*H22/100</f>
        <v>40000</v>
      </c>
      <c r="G23" s="1"/>
      <c r="H23" s="1"/>
      <c r="I23" s="1"/>
      <c r="J23" s="1"/>
      <c r="K23" s="1"/>
    </row>
    <row r="24" spans="1:11" ht="15.75">
      <c r="A24" s="6" t="s">
        <v>42</v>
      </c>
      <c r="B24" s="6"/>
      <c r="C24" s="6"/>
      <c r="D24" s="6"/>
      <c r="E24" s="6"/>
      <c r="F24" s="10">
        <f>+(+F7+F9)/2</f>
        <v>9</v>
      </c>
      <c r="G24" s="1"/>
      <c r="H24" s="32" t="s">
        <v>30</v>
      </c>
      <c r="I24" s="1"/>
      <c r="J24" s="1"/>
      <c r="K24" s="1"/>
    </row>
    <row r="25" spans="1:11" ht="15.75">
      <c r="A25" s="8" t="s">
        <v>3</v>
      </c>
      <c r="B25" s="6"/>
      <c r="C25" s="6"/>
      <c r="D25" s="6"/>
      <c r="E25" s="6"/>
      <c r="F25" s="6"/>
      <c r="G25" s="1"/>
      <c r="H25" s="1"/>
      <c r="I25" s="22"/>
      <c r="J25" s="1"/>
      <c r="K25" s="1"/>
    </row>
    <row r="26" spans="1:11" ht="15.75">
      <c r="A26" s="6"/>
      <c r="B26" s="6"/>
      <c r="C26" s="6"/>
      <c r="D26" s="11" t="s">
        <v>15</v>
      </c>
      <c r="E26" s="11"/>
      <c r="F26" s="12">
        <f>+MAX(K32:N35)</f>
        <v>467.7071733467427</v>
      </c>
      <c r="G26" s="1"/>
      <c r="H26" s="16" t="s">
        <v>31</v>
      </c>
      <c r="I26" s="26"/>
      <c r="J26" s="1"/>
      <c r="K26" s="1"/>
    </row>
    <row r="27" spans="1:11" ht="15.75">
      <c r="A27" s="11" t="s">
        <v>43</v>
      </c>
      <c r="B27" s="11"/>
      <c r="C27" s="11"/>
      <c r="D27" s="11"/>
      <c r="E27" s="11"/>
      <c r="F27" s="12">
        <f>+IF(F30&lt;F31,F30,F31)</f>
        <v>14.81079330013679</v>
      </c>
      <c r="G27" s="1"/>
      <c r="H27" s="4" t="s">
        <v>47</v>
      </c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4" t="s">
        <v>48</v>
      </c>
      <c r="I28" s="1"/>
      <c r="J28" s="1"/>
      <c r="K28" s="1"/>
    </row>
    <row r="29" spans="1:11" ht="12.75">
      <c r="A29" s="14">
        <f>+IF(F27=F30,"Estimated DM Density controlled by Maximum Achievable Density","")</f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1" t="s">
        <v>44</v>
      </c>
      <c r="B30" s="16"/>
      <c r="C30" s="16"/>
      <c r="D30" s="16"/>
      <c r="E30" s="16"/>
      <c r="F30" s="12">
        <f>+F13*(F13*93.6+(1-F13)*62.4)</f>
        <v>25.661999999999995</v>
      </c>
      <c r="G30" s="1"/>
      <c r="H30" s="1"/>
      <c r="I30" s="2"/>
      <c r="J30" s="1"/>
      <c r="K30" s="1"/>
    </row>
    <row r="31" spans="1:11" ht="12.75">
      <c r="A31" s="1"/>
      <c r="B31" s="1"/>
      <c r="C31" s="1"/>
      <c r="D31" s="1"/>
      <c r="E31" s="1"/>
      <c r="F31" s="15">
        <f>(+F26*0.0155+8.5)*(0.818+0.0136*F24)</f>
        <v>14.81079330013679</v>
      </c>
      <c r="G31" s="1"/>
      <c r="H31" s="1"/>
      <c r="I31" s="1"/>
      <c r="J31" s="27"/>
      <c r="K31" s="27">
        <v>19</v>
      </c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27">
        <v>19</v>
      </c>
      <c r="K32" s="28">
        <f>+($F$19/$F$15)*($F$13*$G$19/$F$11/100)^0.5</f>
        <v>467.7071733467427</v>
      </c>
    </row>
    <row r="33" spans="1:11" ht="15.75">
      <c r="A33" s="18" t="s">
        <v>49</v>
      </c>
      <c r="B33" s="1"/>
      <c r="C33" s="1"/>
      <c r="D33" s="1"/>
      <c r="E33" s="1"/>
      <c r="F33" s="1"/>
      <c r="G33" s="1"/>
      <c r="H33" s="1"/>
      <c r="I33" s="1"/>
      <c r="J33" s="27">
        <v>20</v>
      </c>
      <c r="K33" s="28"/>
    </row>
  </sheetData>
  <sheetProtection/>
  <hyperlinks>
    <hyperlink ref="E2" r:id="rId1" display="www.infodairy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subject/>
  <dc:creator>Brian J. Holmes</dc:creator>
  <cp:keywords/>
  <dc:description/>
  <cp:lastModifiedBy>Adam </cp:lastModifiedBy>
  <cp:lastPrinted>1999-06-29T14:56:49Z</cp:lastPrinted>
  <dcterms:created xsi:type="dcterms:W3CDTF">1999-04-02T15:53:20Z</dcterms:created>
  <dcterms:modified xsi:type="dcterms:W3CDTF">2009-05-19T22:25:29Z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