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61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'Sheet1'!$A$1:$E$61</definedName>
  </definedNames>
  <calcPr fullCalcOnLoad="1"/>
</workbook>
</file>

<file path=xl/sharedStrings.xml><?xml version="1.0" encoding="utf-8"?>
<sst xmlns="http://schemas.openxmlformats.org/spreadsheetml/2006/main" count="73" uniqueCount="62">
  <si>
    <t>=</t>
  </si>
  <si>
    <t>Number Of Piles</t>
  </si>
  <si>
    <t>Storage Pad Cost($0.50/sq ft) =</t>
  </si>
  <si>
    <t>T DM</t>
  </si>
  <si>
    <t>Storage Pad Length (feet) =</t>
  </si>
  <si>
    <t>Storage Pad Width (feet) =</t>
  </si>
  <si>
    <t>Storage Pad Area (Sq. Feet) =</t>
  </si>
  <si>
    <t>Storage Pad Capital Cost ($) =</t>
  </si>
  <si>
    <t>Radius of silage dome. (ft)</t>
  </si>
  <si>
    <t>Cross section area (sq ft) of silage below the silage dome.</t>
  </si>
  <si>
    <t>Volume (cu ft)of silage below the silage dome.</t>
  </si>
  <si>
    <t>Cross section area (sq ft) of silage in the silage dome.</t>
  </si>
  <si>
    <t>Volume (cu ft) of silage in the silage dome.</t>
  </si>
  <si>
    <t>Pile Length Exclusive of Front and Back Ramps (feet)=</t>
  </si>
  <si>
    <t>Radius minus Dome Height (ft) =</t>
  </si>
  <si>
    <t>Calculated Total Volume (cu. feet) =</t>
  </si>
  <si>
    <t>Calculated Volume per Pile (cu. feet/pile) =</t>
  </si>
  <si>
    <t>Calculated Total Weight (lbs DM)=</t>
  </si>
  <si>
    <t>Calculated Total Weight (lbs Silage AF)=</t>
  </si>
  <si>
    <t>T AF</t>
  </si>
  <si>
    <t>Silage Average Moisture Content (%) (60-75% is Typical)=</t>
  </si>
  <si>
    <t>Storage Pad Buffer On Each Side Of Pad (&gt;10 Feet) =</t>
  </si>
  <si>
    <t>Storage Pad Buffer Beyond Each End Of Piles (&gt;10 Feet) =</t>
  </si>
  <si>
    <t>Distance Between Silage Piles (&gt;6 feet) =</t>
  </si>
  <si>
    <t>Brian J. Holmes</t>
  </si>
  <si>
    <t>Biological Systems Engineering Dept.</t>
  </si>
  <si>
    <t>University of Wisconsin - Madison</t>
  </si>
  <si>
    <t>608-262-0096   bjholmes@facstaff.wisc.edu</t>
  </si>
  <si>
    <r>
      <t>Orange</t>
    </r>
    <r>
      <rPr>
        <sz val="10"/>
        <rFont val="Arial"/>
        <family val="0"/>
      </rPr>
      <t xml:space="preserve"> or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 are calculated outputs</t>
    </r>
  </si>
  <si>
    <r>
      <t xml:space="preserve">Enter values in 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numbers </t>
    </r>
  </si>
  <si>
    <r>
      <t>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yellow</t>
    </r>
    <r>
      <rPr>
        <sz val="10"/>
        <rFont val="Arial"/>
        <family val="0"/>
      </rPr>
      <t xml:space="preserve"> background</t>
    </r>
  </si>
  <si>
    <t>This spreadsheet calculates the contents of existing piles of silage.</t>
  </si>
  <si>
    <t>Bottom Width of Each Pile (feet) =</t>
  </si>
  <si>
    <t>Calculated  Weight per Pile (lbs Silage AF/pile)=</t>
  </si>
  <si>
    <t>Calculated  Weight per Pile (lbs DM/pile)=</t>
  </si>
  <si>
    <t>Dry Matter Density (&gt;14 lbs DM/cu ft Preferred)=</t>
  </si>
  <si>
    <t>Approximate Pile Total Top Surface Area (sq ft/pile) =</t>
  </si>
  <si>
    <t>Approximate Total Top Surface Area (sq ft/) =</t>
  </si>
  <si>
    <t>Use Ken Barnett's "Silage Pile Dimension Calculator" spreadsheet  to size silage piles.</t>
  </si>
  <si>
    <r>
      <t>Do</t>
    </r>
    <r>
      <rPr>
        <b/>
        <sz val="10"/>
        <color indexed="10"/>
        <rFont val="Arial"/>
        <family val="2"/>
      </rPr>
      <t xml:space="preserve"> NOT </t>
    </r>
    <r>
      <rPr>
        <b/>
        <sz val="10"/>
        <rFont val="Arial"/>
        <family val="2"/>
      </rPr>
      <t xml:space="preserve">use to size a silage pile. </t>
    </r>
  </si>
  <si>
    <t>Length of side slope (ft) =</t>
  </si>
  <si>
    <t>Length of top/mounded surface (ft) =</t>
  </si>
  <si>
    <t>Top Area (sq ft) =</t>
  </si>
  <si>
    <r>
      <t xml:space="preserve">        </t>
    </r>
    <r>
      <rPr>
        <sz val="10"/>
        <color indexed="10"/>
        <rFont val="Arial"/>
        <family val="2"/>
      </rPr>
      <t>Use Dome Height = 0.01 when silage is level on top</t>
    </r>
    <r>
      <rPr>
        <sz val="10"/>
        <rFont val="Arial"/>
        <family val="0"/>
      </rPr>
      <t>.</t>
    </r>
  </si>
  <si>
    <t>Revised</t>
  </si>
  <si>
    <t>Length of Side Slope on the ground (ft) =</t>
  </si>
  <si>
    <t>Center Back End Cross Section (sq ft) =</t>
  </si>
  <si>
    <t>Center Fill End Cross Section (sq ft) =</t>
  </si>
  <si>
    <t>Volume Center Fill End (cu ft) =</t>
  </si>
  <si>
    <t>Volume Center Back End (cu ft) =</t>
  </si>
  <si>
    <t>Volume Sides Fill End (cu ft) =</t>
  </si>
  <si>
    <t>Volume Sides Back End (cu ft) =</t>
  </si>
  <si>
    <t>Total Volume of Ramps (cu ft) =</t>
  </si>
  <si>
    <t>Fill End Ramp Top Area (sq ft) =</t>
  </si>
  <si>
    <t>Back End Ramp Top Area (sq ft)=</t>
  </si>
  <si>
    <t>Silage Pile Capacity &amp; Capital Cost Calculator</t>
  </si>
  <si>
    <t xml:space="preserve">Dome Height of silage above Pile Depth. Maximum silage height minus Pile Depth (ft).= </t>
  </si>
  <si>
    <t>Filling Ramp Length(ft) is the horizontal length of the silage filing ramp =</t>
  </si>
  <si>
    <t>Back of Silage Pile Ramp horizontal length(ft) =</t>
  </si>
  <si>
    <t>Pile Depth-Measured from Ground to Bottom of Silage Dome(ft) =</t>
  </si>
  <si>
    <t>Top Width Measured at Bottom of Silage Dome (feet) =</t>
  </si>
  <si>
    <t>Black numbers with green cell background are intermediate calculated values.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</si>
</sst>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 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Helv"/>
      <family val="0"/>
    </font>
    <font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Helv"/>
      <family val="0"/>
    </font>
    <font>
      <b/>
      <sz val="12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3" fillId="33" borderId="0" xfId="0" applyNumberFormat="1" applyFont="1" applyFill="1" applyAlignment="1" applyProtection="1">
      <alignment/>
      <protection locked="0"/>
    </xf>
    <xf numFmtId="166" fontId="0" fillId="0" borderId="0" xfId="0" applyNumberFormat="1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fill"/>
      <protection/>
    </xf>
    <xf numFmtId="0" fontId="0" fillId="34" borderId="0" xfId="0" applyFill="1" applyAlignment="1">
      <alignment/>
    </xf>
    <xf numFmtId="3" fontId="10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 applyProtection="1">
      <alignment horizontal="right"/>
      <protection locked="0"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 applyProtection="1">
      <alignment/>
      <protection/>
    </xf>
    <xf numFmtId="3" fontId="0" fillId="35" borderId="0" xfId="0" applyNumberForma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0</xdr:rowOff>
    </xdr:from>
    <xdr:to>
      <xdr:col>20</xdr:col>
      <xdr:colOff>28575</xdr:colOff>
      <xdr:row>36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7553325" y="247650"/>
          <a:ext cx="9010650" cy="6553200"/>
          <a:chOff x="-9" y="144"/>
          <a:chExt cx="5673" cy="412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512" y="2976"/>
            <a:ext cx="576" cy="768"/>
          </a:xfrm>
          <a:custGeom>
            <a:pathLst>
              <a:path h="768" w="576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-9" y="144"/>
            <a:ext cx="5673" cy="4126"/>
          </a:xfrm>
          <a:custGeom>
            <a:pathLst>
              <a:path h="4126" w="5673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60" y="713"/>
            <a:ext cx="3814" cy="3079"/>
          </a:xfrm>
          <a:custGeom>
            <a:pathLst>
              <a:path h="3079" w="3813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0" y="144"/>
            <a:ext cx="5664" cy="4128"/>
            <a:chOff x="-336" y="-288"/>
            <a:chExt cx="6192" cy="4608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1871" y="2208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2447" y="2373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344" y="259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71" y="2188"/>
              <a:ext cx="57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344" y="2208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447" y="2352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12"/>
            <xdr:cNvSpPr>
              <a:spLocks/>
            </xdr:cNvSpPr>
          </xdr:nvSpPr>
          <xdr:spPr>
            <a:xfrm rot="19926163">
              <a:off x="1960" y="2081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rc 13"/>
            <xdr:cNvSpPr>
              <a:spLocks/>
            </xdr:cNvSpPr>
          </xdr:nvSpPr>
          <xdr:spPr>
            <a:xfrm rot="19926163">
              <a:off x="3085" y="720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20" y="331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748" y="2208"/>
              <a:ext cx="1124" cy="110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V="1">
              <a:off x="2351" y="2352"/>
              <a:ext cx="96" cy="144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265" y="336"/>
              <a:ext cx="1632" cy="4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V="1">
              <a:off x="2351" y="768"/>
              <a:ext cx="2543" cy="302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3601" y="768"/>
              <a:ext cx="129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V="1">
              <a:off x="3025" y="336"/>
              <a:ext cx="24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V="1">
              <a:off x="2447" y="960"/>
              <a:ext cx="1152" cy="13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 flipV="1">
              <a:off x="720" y="336"/>
              <a:ext cx="2543" cy="297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V="1">
              <a:off x="1871" y="864"/>
              <a:ext cx="1152" cy="13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V="1">
              <a:off x="2207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V="1">
              <a:off x="2303" y="864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2399" y="91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V="1">
              <a:off x="2111" y="80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V="1">
              <a:off x="2015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3573" y="960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17" y="816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V="1">
              <a:off x="2687" y="528"/>
              <a:ext cx="3169" cy="37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flipV="1">
              <a:off x="-336" y="-288"/>
              <a:ext cx="3265" cy="37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2929" y="-288"/>
              <a:ext cx="2927" cy="81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-336" y="3456"/>
              <a:ext cx="3023" cy="86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 Box 35"/>
          <xdr:cNvSpPr txBox="1">
            <a:spLocks noChangeArrowheads="1"/>
          </xdr:cNvSpPr>
        </xdr:nvSpPr>
        <xdr:spPr>
          <a:xfrm rot="18664445">
            <a:off x="2820" y="3306"/>
            <a:ext cx="401" cy="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Fill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 rot="18664445">
            <a:off x="3842" y="2304"/>
            <a:ext cx="401" cy="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 rot="18664445">
            <a:off x="4495" y="1380"/>
            <a:ext cx="401" cy="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Back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 rot="1396374">
            <a:off x="1143" y="3570"/>
            <a:ext cx="557" cy="3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 rot="1396374">
            <a:off x="2079" y="2496"/>
            <a:ext cx="414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 rot="1396374">
            <a:off x="1832" y="1500"/>
            <a:ext cx="540" cy="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 rot="1396374">
            <a:off x="3764" y="480"/>
            <a:ext cx="486" cy="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2496" y="3840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849" y="1104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128" y="1968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090" y="3186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264" y="2784"/>
            <a:ext cx="433" cy="48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4080" y="2064"/>
            <a:ext cx="24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4368" y="1776"/>
            <a:ext cx="191" cy="24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4895" y="1200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2544" y="3906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2208" y="3840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768" y="3408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728" y="3792"/>
            <a:ext cx="528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865" y="3504"/>
            <a:ext cx="336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 flipV="1">
            <a:off x="2016" y="249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01" y="268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 flipV="1">
            <a:off x="1728" y="1584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13" y="1776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4128" y="528"/>
            <a:ext cx="240" cy="38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12" y="3024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088" y="3189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4512" y="3004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rc 63"/>
          <xdr:cNvSpPr>
            <a:spLocks/>
          </xdr:cNvSpPr>
        </xdr:nvSpPr>
        <xdr:spPr>
          <a:xfrm rot="19926163">
            <a:off x="4599" y="2896"/>
            <a:ext cx="440" cy="458"/>
          </a:xfrm>
          <a:custGeom>
            <a:pathLst>
              <a:path fill="none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stroke="0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12" y="3552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65"/>
          <xdr:cNvSpPr txBox="1">
            <a:spLocks noChangeArrowheads="1"/>
          </xdr:cNvSpPr>
        </xdr:nvSpPr>
        <xdr:spPr>
          <a:xfrm rot="1396374">
            <a:off x="4579" y="3936"/>
            <a:ext cx="408" cy="3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 flipV="1">
            <a:off x="4512" y="393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895" y="412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185" y="321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185" y="3744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4944" y="2964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088" y="3792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500" y="3600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 Box 73"/>
          <xdr:cNvSpPr txBox="1">
            <a:spLocks noChangeArrowheads="1"/>
          </xdr:cNvSpPr>
        </xdr:nvSpPr>
        <xdr:spPr>
          <a:xfrm>
            <a:off x="5172" y="3360"/>
            <a:ext cx="444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
</a:t>
            </a:r>
          </a:p>
        </xdr:txBody>
      </xdr:sp>
      <xdr:sp>
        <xdr:nvSpPr>
          <xdr:cNvPr id="74" name="Text Box 74"/>
          <xdr:cNvSpPr txBox="1">
            <a:spLocks noChangeArrowheads="1"/>
          </xdr:cNvSpPr>
        </xdr:nvSpPr>
        <xdr:spPr>
          <a:xfrm>
            <a:off x="5088" y="2952"/>
            <a:ext cx="479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
</a:t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5231" y="2688"/>
            <a:ext cx="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5280" y="3216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5280" y="3648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27.7109375" style="0" customWidth="1"/>
    <col min="4" max="4" width="24.140625" style="0" customWidth="1"/>
    <col min="5" max="5" width="40.7109375" style="0" customWidth="1"/>
  </cols>
  <sheetData>
    <row r="1" spans="1:10" ht="19.5">
      <c r="A1" s="1" t="s">
        <v>55</v>
      </c>
      <c r="E1" s="17" t="s">
        <v>29</v>
      </c>
      <c r="H1" s="10"/>
      <c r="I1" s="10"/>
      <c r="J1" s="10"/>
    </row>
    <row r="2" spans="1:10" ht="12.75">
      <c r="A2" t="s">
        <v>24</v>
      </c>
      <c r="E2" s="17" t="s">
        <v>30</v>
      </c>
      <c r="H2" s="10"/>
      <c r="I2" s="10"/>
      <c r="J2" s="10"/>
    </row>
    <row r="3" spans="1:10" ht="12.75">
      <c r="A3" t="s">
        <v>25</v>
      </c>
      <c r="H3" s="10"/>
      <c r="I3" s="9"/>
      <c r="J3" s="10"/>
    </row>
    <row r="4" spans="1:10" ht="12.75">
      <c r="A4" t="s">
        <v>26</v>
      </c>
      <c r="E4" s="12" t="s">
        <v>28</v>
      </c>
      <c r="H4" s="10"/>
      <c r="I4" s="10"/>
      <c r="J4" s="10"/>
    </row>
    <row r="5" spans="1:10" ht="12.75">
      <c r="A5" t="s">
        <v>27</v>
      </c>
      <c r="E5" s="28" t="s">
        <v>61</v>
      </c>
      <c r="F5" s="28"/>
      <c r="G5" s="28"/>
      <c r="H5" s="28"/>
      <c r="I5" s="10"/>
      <c r="J5" s="10"/>
    </row>
    <row r="6" spans="1:10" ht="12.75">
      <c r="A6" s="8">
        <v>39232</v>
      </c>
      <c r="C6" t="s">
        <v>44</v>
      </c>
      <c r="H6" s="10"/>
      <c r="I6" s="9"/>
      <c r="J6" s="10"/>
    </row>
    <row r="7" spans="8:10" ht="12.75">
      <c r="H7" s="10"/>
      <c r="I7" s="10"/>
      <c r="J7" s="10"/>
    </row>
    <row r="8" spans="1:10" ht="12.75">
      <c r="A8" s="34" t="s">
        <v>31</v>
      </c>
      <c r="B8" s="35"/>
      <c r="C8" s="35"/>
      <c r="D8" s="35"/>
      <c r="E8" s="35"/>
      <c r="H8" s="10"/>
      <c r="I8" s="10"/>
      <c r="J8" s="10"/>
    </row>
    <row r="9" spans="1:10" ht="12.75">
      <c r="A9" s="34" t="s">
        <v>39</v>
      </c>
      <c r="B9" s="35"/>
      <c r="C9" s="35"/>
      <c r="D9" s="35"/>
      <c r="E9" s="35"/>
      <c r="H9" s="10"/>
      <c r="I9" s="10"/>
      <c r="J9" s="10"/>
    </row>
    <row r="10" spans="1:10" ht="12.75">
      <c r="A10" s="34" t="s">
        <v>38</v>
      </c>
      <c r="B10" s="35"/>
      <c r="C10" s="35"/>
      <c r="D10" s="35"/>
      <c r="E10" s="35"/>
      <c r="H10" s="10"/>
      <c r="I10" s="10"/>
      <c r="J10" s="10"/>
    </row>
    <row r="11" spans="8:10" ht="12.75">
      <c r="H11" s="10"/>
      <c r="I11" s="10"/>
      <c r="J11" s="10"/>
    </row>
    <row r="12" spans="8:10" ht="12.75">
      <c r="H12" s="10"/>
      <c r="I12" s="10"/>
      <c r="J12" s="10"/>
    </row>
    <row r="13" spans="1:10" ht="12.7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H13" s="10"/>
      <c r="I13" s="9"/>
      <c r="J13" s="10"/>
    </row>
    <row r="14" spans="1:10" ht="15.75">
      <c r="A14" s="10" t="s">
        <v>20</v>
      </c>
      <c r="B14" s="10"/>
      <c r="C14" s="10"/>
      <c r="D14" s="10"/>
      <c r="E14" s="4">
        <v>65</v>
      </c>
      <c r="H14" s="10"/>
      <c r="I14" s="10"/>
      <c r="J14" s="10"/>
    </row>
    <row r="15" spans="1:10" ht="15.75">
      <c r="A15" s="15" t="s">
        <v>35</v>
      </c>
      <c r="B15" s="15"/>
      <c r="C15" s="15"/>
      <c r="D15" s="15"/>
      <c r="E15" s="4">
        <v>14</v>
      </c>
      <c r="H15" s="10"/>
      <c r="I15" s="9"/>
      <c r="J15" s="10"/>
    </row>
    <row r="16" spans="1:10" ht="15.75">
      <c r="A16" s="15" t="s">
        <v>13</v>
      </c>
      <c r="B16" s="15"/>
      <c r="C16" s="15"/>
      <c r="D16" s="15"/>
      <c r="E16" s="4">
        <v>80</v>
      </c>
      <c r="H16" s="10"/>
      <c r="I16" s="10"/>
      <c r="J16" s="10"/>
    </row>
    <row r="17" spans="1:10" ht="15.75">
      <c r="A17" s="10" t="s">
        <v>57</v>
      </c>
      <c r="B17" s="10"/>
      <c r="C17" s="10"/>
      <c r="D17" s="10"/>
      <c r="E17" s="4">
        <v>25</v>
      </c>
      <c r="H17" s="10"/>
      <c r="I17" s="10"/>
      <c r="J17" s="10"/>
    </row>
    <row r="18" spans="1:10" ht="12.75">
      <c r="A18" s="10"/>
      <c r="B18" s="10"/>
      <c r="C18" s="10"/>
      <c r="D18" s="10"/>
      <c r="E18" s="2"/>
      <c r="H18" s="10"/>
      <c r="I18" s="9"/>
      <c r="J18" s="10"/>
    </row>
    <row r="19" spans="1:10" ht="15.75">
      <c r="A19" s="10" t="s">
        <v>58</v>
      </c>
      <c r="B19" s="10"/>
      <c r="C19" s="10"/>
      <c r="D19" s="10"/>
      <c r="E19" s="4">
        <v>20</v>
      </c>
      <c r="F19" s="2"/>
      <c r="G19" s="2"/>
      <c r="H19" s="10"/>
      <c r="I19" s="10"/>
      <c r="J19" s="10"/>
    </row>
    <row r="20" spans="1:10" ht="15.75">
      <c r="A20" s="10" t="s">
        <v>32</v>
      </c>
      <c r="B20" s="10"/>
      <c r="C20" s="10"/>
      <c r="D20" s="10"/>
      <c r="E20" s="4">
        <v>80</v>
      </c>
      <c r="F20" s="2"/>
      <c r="G20" s="2"/>
      <c r="H20" s="10"/>
      <c r="I20" s="10"/>
      <c r="J20" s="10"/>
    </row>
    <row r="21" spans="1:10" ht="15.75">
      <c r="A21" s="15" t="s">
        <v>59</v>
      </c>
      <c r="B21" s="15"/>
      <c r="C21" s="15"/>
      <c r="D21" s="15"/>
      <c r="E21" s="4">
        <v>10</v>
      </c>
      <c r="F21" s="2"/>
      <c r="G21" s="2"/>
      <c r="H21" s="10"/>
      <c r="I21" s="9"/>
      <c r="J21" s="10"/>
    </row>
    <row r="22" spans="1:10" ht="15.75">
      <c r="A22" s="10" t="s">
        <v>56</v>
      </c>
      <c r="B22" s="10"/>
      <c r="C22" s="10"/>
      <c r="D22" s="10"/>
      <c r="E22" s="4">
        <v>6</v>
      </c>
      <c r="F22" s="14" t="str">
        <f>+IF(+E22&lt;0.01,"Use 0.01 for no dome"," ")</f>
        <v> </v>
      </c>
      <c r="G22" s="2"/>
      <c r="H22" s="10"/>
      <c r="I22" s="10"/>
      <c r="J22" s="10"/>
    </row>
    <row r="23" spans="1:10" ht="15.75">
      <c r="A23" s="10" t="s">
        <v>43</v>
      </c>
      <c r="B23" s="10"/>
      <c r="C23" s="10"/>
      <c r="D23" s="10"/>
      <c r="E23" s="2"/>
      <c r="F23" s="2"/>
      <c r="G23" s="5"/>
      <c r="H23" s="10"/>
      <c r="I23" s="9"/>
      <c r="J23" s="10"/>
    </row>
    <row r="24" spans="1:10" ht="15.75">
      <c r="A24" s="15" t="s">
        <v>60</v>
      </c>
      <c r="B24" s="15"/>
      <c r="C24" s="15"/>
      <c r="D24" s="15"/>
      <c r="E24" s="4">
        <v>20</v>
      </c>
      <c r="F24" s="14" t="str">
        <f>+IF(+E24&lt;5,"Use 0.01 for no dome"," ")</f>
        <v> </v>
      </c>
      <c r="G24" s="5"/>
      <c r="H24" s="10"/>
      <c r="I24" s="10"/>
      <c r="J24" s="10"/>
    </row>
    <row r="25" spans="1:10" ht="15.75">
      <c r="A25" s="15" t="s">
        <v>1</v>
      </c>
      <c r="B25" s="15"/>
      <c r="C25" s="15"/>
      <c r="D25" s="15"/>
      <c r="E25" s="4">
        <v>2</v>
      </c>
      <c r="F25" s="5"/>
      <c r="G25" s="5"/>
      <c r="H25" s="10"/>
      <c r="I25" s="9"/>
      <c r="J25" s="10"/>
    </row>
    <row r="26" spans="1:10" ht="15.75">
      <c r="A26" s="15" t="s">
        <v>22</v>
      </c>
      <c r="B26" s="15"/>
      <c r="C26" s="15"/>
      <c r="D26" s="15"/>
      <c r="E26" s="4">
        <v>15</v>
      </c>
      <c r="F26" s="5"/>
      <c r="G26" s="5"/>
      <c r="H26" s="10"/>
      <c r="I26" s="10"/>
      <c r="J26" s="10"/>
    </row>
    <row r="27" spans="1:10" ht="15.75">
      <c r="A27" s="15" t="s">
        <v>21</v>
      </c>
      <c r="B27" s="15"/>
      <c r="C27" s="15"/>
      <c r="D27" s="15"/>
      <c r="E27" s="4">
        <v>15</v>
      </c>
      <c r="F27" s="5"/>
      <c r="G27" s="5"/>
      <c r="H27" s="10"/>
      <c r="I27" s="9"/>
      <c r="J27" s="10"/>
    </row>
    <row r="28" spans="1:10" ht="15.75">
      <c r="A28" s="15" t="s">
        <v>23</v>
      </c>
      <c r="B28" s="15"/>
      <c r="C28" s="15"/>
      <c r="D28" s="15"/>
      <c r="E28" s="4">
        <v>6</v>
      </c>
      <c r="F28" s="5"/>
      <c r="G28" s="5"/>
      <c r="H28" s="10"/>
      <c r="I28" s="10"/>
      <c r="J28" s="10"/>
    </row>
    <row r="29" spans="1:10" ht="15.75">
      <c r="A29" s="15" t="s">
        <v>2</v>
      </c>
      <c r="B29" s="15"/>
      <c r="C29" s="15"/>
      <c r="D29" s="15"/>
      <c r="E29" s="7">
        <v>0.5</v>
      </c>
      <c r="F29" s="5"/>
      <c r="G29" s="5"/>
      <c r="H29" s="10"/>
      <c r="I29" s="10"/>
      <c r="J29" s="10"/>
    </row>
    <row r="30" spans="1:10" ht="15.75">
      <c r="A30" s="10"/>
      <c r="B30" s="10"/>
      <c r="C30" s="10"/>
      <c r="D30" s="10"/>
      <c r="F30" s="5"/>
      <c r="G30" s="5"/>
      <c r="H30" s="10"/>
      <c r="I30" s="10"/>
      <c r="J30" s="10"/>
    </row>
    <row r="31" spans="1:10" ht="15.75">
      <c r="A31" s="10"/>
      <c r="B31" s="10"/>
      <c r="C31" s="10"/>
      <c r="D31" s="10"/>
      <c r="F31" s="5"/>
      <c r="G31" s="5"/>
      <c r="H31" s="10"/>
      <c r="I31" s="10"/>
      <c r="J31" s="10"/>
    </row>
    <row r="32" spans="1:10" ht="15.75">
      <c r="A32" s="15" t="s">
        <v>16</v>
      </c>
      <c r="B32" s="15"/>
      <c r="C32" s="15"/>
      <c r="D32" s="15"/>
      <c r="E32" s="18">
        <f>+E53+E51</f>
        <v>58089.55453000525</v>
      </c>
      <c r="F32" s="5"/>
      <c r="G32" s="5"/>
      <c r="H32" s="10"/>
      <c r="I32" s="10"/>
      <c r="J32" s="10"/>
    </row>
    <row r="33" spans="1:10" ht="15.75">
      <c r="A33" s="15" t="s">
        <v>15</v>
      </c>
      <c r="B33" s="15"/>
      <c r="C33" s="15"/>
      <c r="D33" s="15"/>
      <c r="E33" s="18">
        <f>+E32*E25</f>
        <v>116179.1090600105</v>
      </c>
      <c r="F33" s="5"/>
      <c r="G33" s="5"/>
      <c r="H33" s="10"/>
      <c r="I33" s="10"/>
      <c r="J33" s="10"/>
    </row>
    <row r="34" spans="1:10" ht="15.75">
      <c r="A34" s="15" t="s">
        <v>34</v>
      </c>
      <c r="B34" s="15"/>
      <c r="C34" s="15"/>
      <c r="D34" s="15"/>
      <c r="E34" s="19">
        <f>+E15*E32</f>
        <v>813253.7634200734</v>
      </c>
      <c r="F34" s="22">
        <f>E34/2000</f>
        <v>406.62688171003674</v>
      </c>
      <c r="G34" s="23" t="s">
        <v>3</v>
      </c>
      <c r="H34" s="10"/>
      <c r="I34" s="10"/>
      <c r="J34" s="10"/>
    </row>
    <row r="35" spans="1:10" ht="15.75">
      <c r="A35" s="15" t="s">
        <v>17</v>
      </c>
      <c r="B35" s="15"/>
      <c r="C35" s="15"/>
      <c r="D35" s="15"/>
      <c r="E35" s="19">
        <f>E34*E25</f>
        <v>1626507.5268401469</v>
      </c>
      <c r="F35" s="22">
        <f>E35/2000</f>
        <v>813.2537634200735</v>
      </c>
      <c r="G35" s="23" t="s">
        <v>3</v>
      </c>
      <c r="H35" s="10"/>
      <c r="I35" s="10"/>
      <c r="J35" s="10"/>
    </row>
    <row r="36" spans="1:10" ht="15.75">
      <c r="A36" s="10"/>
      <c r="B36" s="10"/>
      <c r="C36" s="10"/>
      <c r="D36" s="10"/>
      <c r="E36" s="20"/>
      <c r="F36" s="24"/>
      <c r="G36" s="24"/>
      <c r="H36" s="10"/>
      <c r="I36" s="11"/>
      <c r="J36" s="10"/>
    </row>
    <row r="37" spans="1:10" ht="15.75">
      <c r="A37" s="15" t="s">
        <v>33</v>
      </c>
      <c r="B37" s="15"/>
      <c r="C37" s="15"/>
      <c r="D37" s="15"/>
      <c r="E37" s="18">
        <f>+E34/((100-E14)/100)</f>
        <v>2323582.18120021</v>
      </c>
      <c r="F37" s="25">
        <f>E37/2000</f>
        <v>1161.791090600105</v>
      </c>
      <c r="G37" s="26" t="s">
        <v>19</v>
      </c>
      <c r="H37" s="10"/>
      <c r="I37" s="11"/>
      <c r="J37" s="10"/>
    </row>
    <row r="38" spans="1:10" ht="15.75">
      <c r="A38" s="15" t="s">
        <v>18</v>
      </c>
      <c r="B38" s="15"/>
      <c r="C38" s="15"/>
      <c r="D38" s="15"/>
      <c r="E38" s="18">
        <f>E37*E25</f>
        <v>4647164.36240042</v>
      </c>
      <c r="F38" s="25">
        <f>E38/2000</f>
        <v>2323.58218120021</v>
      </c>
      <c r="G38" s="26" t="s">
        <v>19</v>
      </c>
      <c r="H38" s="10"/>
      <c r="I38" s="10"/>
      <c r="J38" s="10"/>
    </row>
    <row r="39" spans="1:10" ht="15.75">
      <c r="A39" s="10" t="s">
        <v>36</v>
      </c>
      <c r="B39" s="10"/>
      <c r="C39" s="10"/>
      <c r="D39" s="10"/>
      <c r="E39" s="21">
        <f>+E59+E60+E61</f>
        <v>10851.345614282342</v>
      </c>
      <c r="F39" s="2"/>
      <c r="G39" s="2"/>
      <c r="H39" s="10"/>
      <c r="I39" s="10"/>
      <c r="J39" s="10"/>
    </row>
    <row r="40" spans="1:10" ht="15.75">
      <c r="A40" s="10" t="s">
        <v>37</v>
      </c>
      <c r="B40" s="10"/>
      <c r="C40" s="10"/>
      <c r="D40" s="10"/>
      <c r="E40" s="21">
        <f>+E25*E39</f>
        <v>21702.691228564683</v>
      </c>
      <c r="F40" s="2"/>
      <c r="G40" s="2"/>
      <c r="H40" s="10"/>
      <c r="I40" s="10"/>
      <c r="J40" s="10"/>
    </row>
    <row r="41" spans="1:10" ht="15.75">
      <c r="A41" s="15" t="s">
        <v>4</v>
      </c>
      <c r="B41" s="15"/>
      <c r="C41" s="15"/>
      <c r="D41" s="15"/>
      <c r="E41" s="18">
        <f>E16+E17+E19+2*E26</f>
        <v>155</v>
      </c>
      <c r="F41" s="2"/>
      <c r="G41" s="2"/>
      <c r="H41" s="10"/>
      <c r="I41" s="10"/>
      <c r="J41" s="10"/>
    </row>
    <row r="42" spans="1:10" ht="15.75">
      <c r="A42" s="15" t="s">
        <v>5</v>
      </c>
      <c r="B42" s="15"/>
      <c r="C42" s="15"/>
      <c r="D42" s="15"/>
      <c r="E42" s="18">
        <f>E20*E25+(E25-1)*E28+2*E27</f>
        <v>196</v>
      </c>
      <c r="F42" s="2"/>
      <c r="G42" s="2"/>
      <c r="H42" s="10"/>
      <c r="I42" s="10"/>
      <c r="J42" s="10"/>
    </row>
    <row r="43" spans="1:10" ht="15.75">
      <c r="A43" s="15" t="s">
        <v>6</v>
      </c>
      <c r="B43" s="15"/>
      <c r="C43" s="15"/>
      <c r="D43" s="15"/>
      <c r="E43" s="18">
        <f>E41*E42</f>
        <v>30380</v>
      </c>
      <c r="F43" s="2"/>
      <c r="G43" s="2"/>
      <c r="H43" s="10"/>
      <c r="I43" s="10"/>
      <c r="J43" s="10"/>
    </row>
    <row r="44" spans="1:10" ht="15.75">
      <c r="A44" s="15" t="s">
        <v>7</v>
      </c>
      <c r="B44" s="15"/>
      <c r="C44" s="15"/>
      <c r="D44" s="15"/>
      <c r="E44" s="6">
        <f>E43*E29</f>
        <v>15190</v>
      </c>
      <c r="F44" s="2"/>
      <c r="G44" s="2"/>
      <c r="H44" s="10"/>
      <c r="I44" s="10"/>
      <c r="J44" s="10"/>
    </row>
    <row r="45" spans="1:10" ht="12.75">
      <c r="A45" s="10"/>
      <c r="B45" s="10"/>
      <c r="C45" s="10"/>
      <c r="D45" s="10"/>
      <c r="H45" s="10"/>
      <c r="I45" s="11"/>
      <c r="J45" s="10"/>
    </row>
    <row r="46" spans="1:10" ht="12.75">
      <c r="A46" s="16" t="s">
        <v>0</v>
      </c>
      <c r="B46" s="16" t="s">
        <v>0</v>
      </c>
      <c r="C46" s="16" t="s">
        <v>0</v>
      </c>
      <c r="D46" s="16" t="s">
        <v>0</v>
      </c>
      <c r="E46" s="3" t="s">
        <v>0</v>
      </c>
      <c r="H46" s="10"/>
      <c r="I46" s="11"/>
      <c r="J46" s="10"/>
    </row>
    <row r="47" spans="1:10" ht="12.75">
      <c r="A47" s="10"/>
      <c r="B47" s="10"/>
      <c r="C47" s="10"/>
      <c r="D47" s="10"/>
      <c r="E47" s="10"/>
      <c r="H47" s="10"/>
      <c r="I47" s="11"/>
      <c r="J47" s="10"/>
    </row>
    <row r="48" spans="1:10" ht="12.75">
      <c r="A48" s="10" t="s">
        <v>8</v>
      </c>
      <c r="B48" s="15"/>
      <c r="C48" s="15"/>
      <c r="D48" s="15"/>
      <c r="E48" s="29">
        <f>(E24*E24/(8*E22))+E22/2</f>
        <v>11.333333333333334</v>
      </c>
      <c r="H48" s="10"/>
      <c r="I48" s="11"/>
      <c r="J48" s="10"/>
    </row>
    <row r="49" spans="1:10" ht="12.75">
      <c r="A49" s="15" t="s">
        <v>14</v>
      </c>
      <c r="B49" s="15"/>
      <c r="C49" s="15"/>
      <c r="D49" s="15"/>
      <c r="E49" s="30">
        <f>+E48-E22</f>
        <v>5.333333333333334</v>
      </c>
      <c r="H49" s="10"/>
      <c r="I49" s="11"/>
      <c r="J49" s="10"/>
    </row>
    <row r="50" spans="1:10" ht="12.75">
      <c r="A50" s="10" t="s">
        <v>11</v>
      </c>
      <c r="B50" s="15"/>
      <c r="C50" s="15"/>
      <c r="D50" s="15"/>
      <c r="E50" s="31">
        <f>(+E48^2)*(ACOS(+E49/E48))-(+E49*SQRT((2*E22*E48)-E22^2))</f>
        <v>85.4944316250656</v>
      </c>
      <c r="H50" s="10"/>
      <c r="I50" s="10"/>
      <c r="J50" s="10"/>
    </row>
    <row r="51" spans="1:10" ht="12.75">
      <c r="A51" s="10" t="s">
        <v>12</v>
      </c>
      <c r="B51" s="15"/>
      <c r="C51" s="15"/>
      <c r="D51" s="15"/>
      <c r="E51" s="31">
        <f>E50*E16</f>
        <v>6839.554530005248</v>
      </c>
      <c r="H51" s="10"/>
      <c r="I51" s="10"/>
      <c r="J51" s="10"/>
    </row>
    <row r="52" spans="1:10" ht="12.75">
      <c r="A52" s="10" t="s">
        <v>9</v>
      </c>
      <c r="B52" s="15"/>
      <c r="C52" s="15"/>
      <c r="D52" s="15"/>
      <c r="E52" s="32">
        <f>+E24*E21+((E20-E24)/2)*E21</f>
        <v>500</v>
      </c>
      <c r="H52" s="10"/>
      <c r="I52" s="10"/>
      <c r="J52" s="10"/>
    </row>
    <row r="53" spans="1:10" ht="12.75">
      <c r="A53" s="10" t="s">
        <v>10</v>
      </c>
      <c r="B53" s="15"/>
      <c r="C53" s="15"/>
      <c r="D53" s="15"/>
      <c r="E53" s="32">
        <f>+E52*E16+E69</f>
        <v>51250</v>
      </c>
      <c r="H53" s="10"/>
      <c r="I53" s="10"/>
      <c r="J53" s="10"/>
    </row>
    <row r="54" spans="1:10" ht="12.75">
      <c r="A54" s="10"/>
      <c r="B54" s="10"/>
      <c r="C54" s="10"/>
      <c r="D54" s="10"/>
      <c r="E54" s="10"/>
      <c r="H54" s="10"/>
      <c r="I54" s="10"/>
      <c r="J54" s="10"/>
    </row>
    <row r="55" spans="1:10" ht="12.75">
      <c r="A55" s="10"/>
      <c r="B55" s="10"/>
      <c r="C55" s="10"/>
      <c r="D55" s="10"/>
      <c r="H55" s="10"/>
      <c r="I55" s="10"/>
      <c r="J55" s="10"/>
    </row>
    <row r="56" spans="1:10" ht="12.75">
      <c r="A56" s="10" t="s">
        <v>45</v>
      </c>
      <c r="B56" s="10"/>
      <c r="C56" s="10"/>
      <c r="D56" s="10"/>
      <c r="E56" s="33">
        <f>+(E20-E24)/2</f>
        <v>30</v>
      </c>
      <c r="H56" s="10"/>
      <c r="I56" s="10"/>
      <c r="J56" s="10"/>
    </row>
    <row r="57" spans="1:10" ht="12.75">
      <c r="A57" s="10" t="s">
        <v>40</v>
      </c>
      <c r="B57" s="10"/>
      <c r="C57" s="10"/>
      <c r="D57" s="10"/>
      <c r="E57" s="33">
        <f>+SQRT(E21^2+((E20-E24)/2)^2)</f>
        <v>31.622776601683793</v>
      </c>
      <c r="H57" s="10"/>
      <c r="I57" s="10"/>
      <c r="J57" s="10"/>
    </row>
    <row r="58" spans="1:10" ht="12.75">
      <c r="A58" s="10" t="s">
        <v>41</v>
      </c>
      <c r="B58" s="10"/>
      <c r="C58" s="10"/>
      <c r="D58" s="10"/>
      <c r="E58" s="33">
        <f>2*E48*ACOS((E49)/E48)</f>
        <v>24.49901734559981</v>
      </c>
      <c r="H58" s="10"/>
      <c r="I58" s="10"/>
      <c r="J58" s="10"/>
    </row>
    <row r="59" spans="1:10" ht="12.75">
      <c r="A59" s="10" t="s">
        <v>42</v>
      </c>
      <c r="B59" s="10"/>
      <c r="C59" s="10"/>
      <c r="D59" s="10"/>
      <c r="E59" s="33">
        <f>+E16*(2*E57+MAX(E58,E24))</f>
        <v>7019.565643917393</v>
      </c>
      <c r="F59" s="13"/>
      <c r="H59" s="10"/>
      <c r="I59" s="10"/>
      <c r="J59" s="10"/>
    </row>
    <row r="60" spans="1:10" ht="12.75">
      <c r="A60" s="10" t="s">
        <v>53</v>
      </c>
      <c r="B60" s="10"/>
      <c r="C60" s="10"/>
      <c r="D60" s="10"/>
      <c r="E60" s="33">
        <f>+E24*SQRT(E21^2+E17^2)+2*(E57*E17)</f>
        <v>2119.6553107976397</v>
      </c>
      <c r="H60" s="10"/>
      <c r="I60" s="10"/>
      <c r="J60" s="10"/>
    </row>
    <row r="61" spans="1:10" ht="12.75">
      <c r="A61" s="10" t="s">
        <v>54</v>
      </c>
      <c r="B61" s="10"/>
      <c r="C61" s="10"/>
      <c r="D61" s="10"/>
      <c r="E61" s="33">
        <f>+E24*SQRT(E21^2+E19^2)+2*(E57*E19)</f>
        <v>1712.1246595673097</v>
      </c>
      <c r="H61" s="10"/>
      <c r="I61" s="10"/>
      <c r="J61" s="10"/>
    </row>
    <row r="62" spans="1:10" ht="12.75">
      <c r="A62" s="10"/>
      <c r="B62" s="10"/>
      <c r="C62" s="10"/>
      <c r="D62" s="10"/>
      <c r="E62" s="27"/>
      <c r="H62" s="10"/>
      <c r="I62" s="10"/>
      <c r="J62" s="10"/>
    </row>
    <row r="63" spans="1:10" ht="12.75">
      <c r="A63" s="10" t="s">
        <v>47</v>
      </c>
      <c r="B63" s="10"/>
      <c r="C63" s="10"/>
      <c r="D63" s="10"/>
      <c r="E63" s="33">
        <f>0.5*E21*E17</f>
        <v>125</v>
      </c>
      <c r="H63" s="10"/>
      <c r="I63" s="10"/>
      <c r="J63" s="10"/>
    </row>
    <row r="64" spans="1:10" ht="12.75">
      <c r="A64" s="10" t="s">
        <v>46</v>
      </c>
      <c r="B64" s="10"/>
      <c r="C64" s="10"/>
      <c r="D64" s="10"/>
      <c r="E64" s="33">
        <f>0.5*E21*E19</f>
        <v>100</v>
      </c>
      <c r="H64" s="10"/>
      <c r="I64" s="10"/>
      <c r="J64" s="10"/>
    </row>
    <row r="65" spans="1:10" ht="12.75">
      <c r="A65" s="10" t="s">
        <v>48</v>
      </c>
      <c r="B65" s="10"/>
      <c r="C65" s="10"/>
      <c r="D65" s="10"/>
      <c r="E65" s="33">
        <f>+E24*E63</f>
        <v>2500</v>
      </c>
      <c r="H65" s="10"/>
      <c r="I65" s="10"/>
      <c r="J65" s="10"/>
    </row>
    <row r="66" spans="1:10" ht="12.75">
      <c r="A66" s="10" t="s">
        <v>49</v>
      </c>
      <c r="B66" s="10"/>
      <c r="C66" s="10"/>
      <c r="D66" s="10"/>
      <c r="E66" s="33">
        <f>+E24*E64</f>
        <v>2000</v>
      </c>
      <c r="H66" s="10"/>
      <c r="I66" s="10"/>
      <c r="J66" s="10"/>
    </row>
    <row r="67" spans="1:10" ht="12.75">
      <c r="A67" s="10" t="s">
        <v>50</v>
      </c>
      <c r="B67" s="10"/>
      <c r="C67" s="10"/>
      <c r="D67" s="10"/>
      <c r="E67" s="33">
        <f>2*(E56/2)*E63</f>
        <v>3750</v>
      </c>
      <c r="H67" s="10"/>
      <c r="I67" s="10"/>
      <c r="J67" s="10"/>
    </row>
    <row r="68" spans="1:10" ht="12.75">
      <c r="A68" s="10" t="s">
        <v>51</v>
      </c>
      <c r="B68" s="10"/>
      <c r="C68" s="10"/>
      <c r="D68" s="10"/>
      <c r="E68" s="33">
        <f>2*(E56/2)*E64</f>
        <v>3000</v>
      </c>
      <c r="H68" s="10"/>
      <c r="I68" s="10"/>
      <c r="J68" s="10"/>
    </row>
    <row r="69" spans="1:10" ht="12.75">
      <c r="A69" s="10" t="s">
        <v>52</v>
      </c>
      <c r="B69" s="10"/>
      <c r="C69" s="10"/>
      <c r="D69" s="10"/>
      <c r="E69" s="33">
        <f>+E65+E66+E67+E68</f>
        <v>11250</v>
      </c>
      <c r="H69" s="10"/>
      <c r="I69" s="10"/>
      <c r="J69" s="10"/>
    </row>
    <row r="70" spans="1:10" ht="12.75">
      <c r="A70" s="10"/>
      <c r="B70" s="10"/>
      <c r="C70" s="10"/>
      <c r="D70" s="10"/>
      <c r="H70" s="10"/>
      <c r="I70" s="10"/>
      <c r="J70" s="10"/>
    </row>
    <row r="71" spans="1:10" ht="12.75">
      <c r="A71" s="10"/>
      <c r="B71" s="10"/>
      <c r="C71" s="10"/>
      <c r="D71" s="10"/>
      <c r="H71" s="10"/>
      <c r="I71" s="10"/>
      <c r="J71" s="10"/>
    </row>
    <row r="72" spans="1:10" ht="12.75">
      <c r="A72" s="10"/>
      <c r="B72" s="10"/>
      <c r="C72" s="10"/>
      <c r="D72" s="10"/>
      <c r="H72" s="10"/>
      <c r="I72" s="10"/>
      <c r="J72" s="10"/>
    </row>
    <row r="73" spans="1:10" ht="12.75">
      <c r="A73" s="10"/>
      <c r="B73" s="10"/>
      <c r="C73" s="10"/>
      <c r="D73" s="10"/>
      <c r="H73" s="10"/>
      <c r="I73" s="10"/>
      <c r="J73" s="10"/>
    </row>
    <row r="74" spans="1:10" ht="12.75">
      <c r="A74" s="10"/>
      <c r="B74" s="10"/>
      <c r="C74" s="10"/>
      <c r="D74" s="10"/>
      <c r="H74" s="10"/>
      <c r="I74" s="10"/>
      <c r="J74" s="10"/>
    </row>
    <row r="75" spans="1:10" ht="12.75">
      <c r="A75" s="10"/>
      <c r="B75" s="10"/>
      <c r="C75" s="10"/>
      <c r="D75" s="10"/>
      <c r="H75" s="10"/>
      <c r="I75" s="10"/>
      <c r="J75" s="10"/>
    </row>
    <row r="76" spans="1:10" ht="12.75">
      <c r="A76" s="10"/>
      <c r="B76" s="10"/>
      <c r="C76" s="10"/>
      <c r="D76" s="10"/>
      <c r="H76" s="10"/>
      <c r="I76" s="10"/>
      <c r="J76" s="10"/>
    </row>
    <row r="77" spans="1:10" ht="12.75">
      <c r="A77" s="10"/>
      <c r="B77" s="10"/>
      <c r="C77" s="10"/>
      <c r="D77" s="10"/>
      <c r="H77" s="10"/>
      <c r="I77" s="10"/>
      <c r="J77" s="10"/>
    </row>
  </sheetData>
  <sheetProtection password="DB5F" sheet="1"/>
  <printOptions/>
  <pageMargins left="0.75" right="0.75" top="1" bottom="1" header="0.5" footer="0.5"/>
  <pageSetup fitToHeight="1" fitToWidth="1"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Adam </cp:lastModifiedBy>
  <cp:lastPrinted>2001-10-27T15:12:09Z</cp:lastPrinted>
  <dcterms:created xsi:type="dcterms:W3CDTF">2001-10-23T19:26:59Z</dcterms:created>
  <dcterms:modified xsi:type="dcterms:W3CDTF">2009-05-13T16:24:49Z</dcterms:modified>
  <cp:category/>
  <cp:version/>
  <cp:contentType/>
  <cp:contentStatus/>
</cp:coreProperties>
</file>